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Mike de la Playa\Dropbox\UnitSci\Resources\"/>
    </mc:Choice>
  </mc:AlternateContent>
  <xr:revisionPtr revIDLastSave="0" documentId="13_ncr:1_{AAB19DB6-FF9F-4998-B343-2E71F7311031}" xr6:coauthVersionLast="45" xr6:coauthVersionMax="45" xr10:uidLastSave="{00000000-0000-0000-0000-000000000000}"/>
  <bookViews>
    <workbookView xWindow="-28920" yWindow="9090" windowWidth="29040" windowHeight="15225" tabRatio="692" firstSheet="1" activeTab="6" xr2:uid="{E028B619-3D43-4134-854B-15CF062FDCB0}"/>
  </bookViews>
  <sheets>
    <sheet name="monthly customer acquisition" sheetId="1" r:id="rId1"/>
    <sheet name="monthly revenue increase (MRI)" sheetId="2" r:id="rId2"/>
    <sheet name="annual revenue increase (ARI)" sheetId="4" r:id="rId3"/>
    <sheet name="lifetime revenue increase (LRI)" sheetId="5" r:id="rId4"/>
    <sheet name="CAC per initiative" sheetId="3" r:id="rId5"/>
    <sheet name="Total CAC" sheetId="6" r:id="rId6"/>
    <sheet name="Profitability"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5" l="1"/>
  <c r="E19" i="5"/>
  <c r="E20" i="5"/>
  <c r="E21" i="5"/>
  <c r="E17" i="5"/>
  <c r="C36" i="7"/>
  <c r="C34" i="7"/>
  <c r="C26" i="7"/>
  <c r="C24" i="7"/>
  <c r="F26" i="3"/>
  <c r="C29" i="6"/>
  <c r="D18" i="5"/>
  <c r="D19" i="5"/>
  <c r="D20" i="5"/>
  <c r="D21" i="5"/>
  <c r="D17" i="5"/>
  <c r="C29" i="4"/>
  <c r="D29" i="4" s="1"/>
  <c r="F29" i="4" s="1"/>
  <c r="C28" i="4"/>
  <c r="C27" i="4"/>
  <c r="D27" i="4" s="1"/>
  <c r="F27" i="4" s="1"/>
  <c r="C26" i="4"/>
  <c r="D26" i="4" s="1"/>
  <c r="F26" i="4" s="1"/>
  <c r="C25" i="4"/>
  <c r="D25" i="4" s="1"/>
  <c r="F25" i="4" s="1"/>
  <c r="C24" i="4"/>
  <c r="D24" i="4" s="1"/>
  <c r="F24" i="4" s="1"/>
  <c r="C23" i="4"/>
  <c r="D23" i="4" s="1"/>
  <c r="F23" i="4" s="1"/>
  <c r="C22" i="4"/>
  <c r="D22" i="4" s="1"/>
  <c r="F22" i="4" s="1"/>
  <c r="C21" i="4"/>
  <c r="D21" i="4" s="1"/>
  <c r="F21" i="4" s="1"/>
  <c r="C20" i="4"/>
  <c r="D20" i="4" s="1"/>
  <c r="F20" i="4" s="1"/>
  <c r="C19" i="4"/>
  <c r="D19" i="4" s="1"/>
  <c r="F19" i="4" s="1"/>
  <c r="C18" i="4"/>
  <c r="D18" i="4"/>
  <c r="C21" i="5"/>
  <c r="C20" i="5"/>
  <c r="F20" i="5" s="1"/>
  <c r="C19" i="5"/>
  <c r="C18" i="5"/>
  <c r="E23" i="5"/>
  <c r="C17" i="5"/>
  <c r="E31" i="4"/>
  <c r="E19" i="4"/>
  <c r="E20" i="4"/>
  <c r="E21" i="4"/>
  <c r="E22" i="4"/>
  <c r="E23" i="4"/>
  <c r="E24" i="4"/>
  <c r="E25" i="4"/>
  <c r="E26" i="4"/>
  <c r="E27" i="4"/>
  <c r="E28" i="4"/>
  <c r="E29" i="4"/>
  <c r="E18" i="4"/>
  <c r="D28" i="4"/>
  <c r="F28" i="4" s="1"/>
  <c r="D20" i="2"/>
  <c r="D19" i="2"/>
  <c r="C32" i="3"/>
  <c r="F19" i="5" l="1"/>
  <c r="F18" i="5"/>
  <c r="F21" i="5"/>
  <c r="F17" i="5"/>
  <c r="F18" i="4"/>
  <c r="F31" i="4" s="1"/>
  <c r="F33" i="4"/>
  <c r="D23" i="1"/>
  <c r="F23" i="5" l="1"/>
  <c r="F25" i="5"/>
  <c r="C44" i="7"/>
  <c r="C46" i="7" s="1"/>
</calcChain>
</file>

<file path=xl/sharedStrings.xml><?xml version="1.0" encoding="utf-8"?>
<sst xmlns="http://schemas.openxmlformats.org/spreadsheetml/2006/main" count="80" uniqueCount="66">
  <si>
    <t>Keyword Plan (KP)</t>
  </si>
  <si>
    <t>Click Volume (CV)</t>
  </si>
  <si>
    <t>Conversion Rate (CR)</t>
  </si>
  <si>
    <t>New Customers (n)</t>
  </si>
  <si>
    <t xml:space="preserve">PASEO Software™ </t>
  </si>
  <si>
    <t>Monthly Customer Acquisition Calculator</t>
  </si>
  <si>
    <t>KP x CV x CR = n</t>
  </si>
  <si>
    <t>Customer Acquisition Cost per Marketing Initiative Calculator</t>
  </si>
  <si>
    <t>Total Sales Costs per Year (TSC)</t>
  </si>
  <si>
    <t>Total Marketing Costs per Year (TMC)</t>
  </si>
  <si>
    <t>Total Marketing Cost for the Initiative (MCI)</t>
  </si>
  <si>
    <t>((TSC + TMC)/TMP + MCI)/n = CACMI</t>
  </si>
  <si>
    <t>New Customers from the Initiative (n)</t>
  </si>
  <si>
    <t>CAC for the Marketing Initiative (CACMI)</t>
  </si>
  <si>
    <t>Number of Marketing Initiatives per Year (TMP)</t>
  </si>
  <si>
    <t>Monthly Revenue Increase</t>
  </si>
  <si>
    <t>Average Order Value (AOV)</t>
  </si>
  <si>
    <t>Monthly Revenue Increase (MRI)</t>
  </si>
  <si>
    <t>AOV x n = MRI</t>
  </si>
  <si>
    <t>Annual Revenue Increase</t>
  </si>
  <si>
    <t xml:space="preserve">Average order value (AOV) must be determined from your company's historical sales data.  </t>
  </si>
  <si>
    <t>Month</t>
  </si>
  <si>
    <t>Contribution to AAOV (%)</t>
  </si>
  <si>
    <t>New Customers/Month (n)</t>
  </si>
  <si>
    <t>Annual Contribution</t>
  </si>
  <si>
    <t>Grand Total</t>
  </si>
  <si>
    <t>AAOV</t>
  </si>
  <si>
    <t>Mean AAOV</t>
  </si>
  <si>
    <t>Lifetime Revenue Increase</t>
  </si>
  <si>
    <t>Year</t>
  </si>
  <si>
    <t>Contribution to CLV (%)</t>
  </si>
  <si>
    <t>New Customers/Year (n)</t>
  </si>
  <si>
    <t>CLV</t>
  </si>
  <si>
    <t>Corrected AAOV ($1000)</t>
  </si>
  <si>
    <t>Compute this value based on annual data and averaging your total sales and marketing costs across the number of initiatives run during the year.</t>
  </si>
  <si>
    <t>A marketing initiative is every activity aimed at generating new customers. This can be a tradeshow, a PPC campaign, PASEO software, a new website, and many other efforts life sciences companies perform regularly.</t>
  </si>
  <si>
    <t>Add all the costs for sales and marketing. Then divide that total by all the new customers that were recorded for the year to learn what the customer acquisition cost for your company.</t>
  </si>
  <si>
    <t>Total Marketing Cost for All Initiatives (TMCAI)</t>
  </si>
  <si>
    <t>Customer Acquisition Cost (CAC)</t>
  </si>
  <si>
    <t>New Customers for the year (n)</t>
  </si>
  <si>
    <t>(TSC + TMC+ TMCAI)/n = CAC</t>
  </si>
  <si>
    <t>Customer Acquisition Cost without Sales and Marketing</t>
  </si>
  <si>
    <t>Simplified CAC for the Marketing Initiative (SCACMI)</t>
  </si>
  <si>
    <t>MCI/n = SCACMI</t>
  </si>
  <si>
    <t>Sometimes it is meaningful to only calculate for the cost of customer acquisition based on strictly on the cost of the marketing initiative alone. Even though simplified it could be more truthful if the initiative is run by an agency.</t>
  </si>
  <si>
    <t>Profitability of Marketing Initiative for Different Timeframes</t>
  </si>
  <si>
    <t>Monthly Profit (MP)</t>
  </si>
  <si>
    <t>MRI - 30 KP = MP</t>
  </si>
  <si>
    <t>30 Keyword Plan (30 KP)</t>
  </si>
  <si>
    <t>Annual Profit (AP)</t>
  </si>
  <si>
    <t>ARI - (30 KP x 12) = AP</t>
  </si>
  <si>
    <t>Annual Revenue Increase (ARI)</t>
  </si>
  <si>
    <t>Lifetime Profit (LP)</t>
  </si>
  <si>
    <t>LRI - (30 KP x 60) = LP</t>
  </si>
  <si>
    <t>MRI vlaue comes from "monthly revenue increase (MRI)" worksheet</t>
  </si>
  <si>
    <t>ARI vlaue comes from "annual revenue increase (ARI)" worksheet</t>
  </si>
  <si>
    <t>Lifetime Revenue Increase (LRI)</t>
  </si>
  <si>
    <t>LRI vlaue comes from "lifetime revenue increase (LRI)" worksheet</t>
  </si>
  <si>
    <t>Comparing monthly, annual, and lifetime profitable taking the PASEO™ Software as the example for the marketing initiative shows a compounding effect in terms of profitability. This is based on a 30 keyword plan at a monthly cost of $3,000.</t>
  </si>
  <si>
    <t>Mean CLV</t>
  </si>
  <si>
    <t>Corrected CLV (Est. $5000)</t>
  </si>
  <si>
    <t>New Customers (n) vlaue comes from "annual revenue increase (ARI)" worksheet</t>
  </si>
  <si>
    <t>New Customers (n) vlaue comes from "monthly revenue increase (MRI)" worksheet</t>
  </si>
  <si>
    <t xml:space="preserve">This requires calculating the decreasing annual revenue that comes from new customers that makes purchases at the beginning of the fiscal year compared to the purchases from new customers at the end of the fiscal year. To value this 12 month cycle we will use a table to sum the monthly calculations. Annual average order value (AAOV) must be determined from your company's historical sales data. </t>
  </si>
  <si>
    <t xml:space="preserve">Using a timeframe of 5 years means that the first year will include the entire calculation for CLV and each subsequent year will decrease in total contribution. The other assumption that is used in this calculation is the number of new customers per year is equal to 15 per month for 12 months or 180. Customer lifetime value (CLV) must be determined from your company's historical sales data. </t>
  </si>
  <si>
    <t>New Customers (n) vlaue comes from "monthly customer acquisition"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</si>
</sst>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Verdana"/>
      <family val="2"/>
    </font>
    <font>
      <u/>
      <sz val="11"/>
      <color theme="10"/>
      <name val="Calibri"/>
      <family val="2"/>
      <scheme val="minor"/>
    </font>
    <font>
      <u/>
      <sz val="11"/>
      <color theme="10"/>
      <name val="Verdana Pro"/>
      <family val="2"/>
    </font>
    <font>
      <b/>
      <sz val="11"/>
      <color theme="1"/>
      <name val="Verdana"/>
      <family val="2"/>
    </font>
    <font>
      <sz val="11"/>
      <color rgb="FFFF0000"/>
      <name val="Verdana"/>
      <family val="2"/>
    </font>
  </fonts>
  <fills count="5">
    <fill>
      <patternFill patternType="none"/>
    </fill>
    <fill>
      <patternFill patternType="gray125"/>
    </fill>
    <fill>
      <patternFill patternType="solid">
        <fgColor theme="9" tint="0.59999389629810485"/>
        <bgColor indexed="64"/>
      </patternFill>
    </fill>
    <fill>
      <patternFill patternType="solid">
        <fgColor rgb="FFFFA3A3"/>
        <bgColor indexed="64"/>
      </patternFill>
    </fill>
    <fill>
      <patternFill patternType="solid">
        <fgColor theme="9" tint="0.79998168889431442"/>
        <bgColor indexed="64"/>
      </patternFill>
    </fill>
  </fills>
  <borders count="20">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55">
    <xf numFmtId="0" fontId="0" fillId="0" borderId="0" xfId="0"/>
    <xf numFmtId="0" fontId="3" fillId="0" borderId="0" xfId="0" applyFont="1"/>
    <xf numFmtId="0" fontId="3" fillId="2" borderId="0" xfId="0" applyFont="1" applyFill="1"/>
    <xf numFmtId="0" fontId="3" fillId="3" borderId="0" xfId="0" applyFont="1" applyFill="1"/>
    <xf numFmtId="0" fontId="5" fillId="0" borderId="0" xfId="4" applyFont="1"/>
    <xf numFmtId="0" fontId="0" fillId="0" borderId="2" xfId="0" applyBorder="1"/>
    <xf numFmtId="9" fontId="0" fillId="0" borderId="2" xfId="3" applyFont="1" applyBorder="1"/>
    <xf numFmtId="0" fontId="6" fillId="0" borderId="0" xfId="0" applyFont="1"/>
    <xf numFmtId="0" fontId="3" fillId="0" borderId="0" xfId="0" applyFont="1" applyAlignment="1">
      <alignment wrapText="1"/>
    </xf>
    <xf numFmtId="44" fontId="0" fillId="0" borderId="2" xfId="2" applyFont="1" applyBorder="1"/>
    <xf numFmtId="0" fontId="6" fillId="0" borderId="0" xfId="0" applyFont="1" applyAlignment="1">
      <alignment horizontal="center"/>
    </xf>
    <xf numFmtId="0" fontId="3" fillId="0" borderId="2" xfId="0" applyFont="1" applyBorder="1"/>
    <xf numFmtId="0" fontId="3" fillId="4" borderId="0" xfId="0" applyFont="1" applyFill="1"/>
    <xf numFmtId="0" fontId="2" fillId="0" borderId="1" xfId="0" applyFont="1" applyBorder="1" applyAlignment="1">
      <alignment horizontal="center"/>
    </xf>
    <xf numFmtId="0" fontId="2" fillId="0" borderId="13" xfId="0" applyFont="1" applyBorder="1" applyAlignment="1">
      <alignment horizontal="center" wrapText="1"/>
    </xf>
    <xf numFmtId="0" fontId="2" fillId="0" borderId="8" xfId="0" applyFont="1" applyBorder="1" applyAlignment="1">
      <alignment horizontal="center" wrapText="1"/>
    </xf>
    <xf numFmtId="0" fontId="0" fillId="0" borderId="3" xfId="0" applyBorder="1"/>
    <xf numFmtId="9" fontId="0" fillId="0" borderId="3" xfId="3" applyFont="1" applyBorder="1"/>
    <xf numFmtId="44" fontId="0" fillId="0" borderId="3" xfId="0" applyNumberFormat="1" applyBorder="1"/>
    <xf numFmtId="0" fontId="0" fillId="0" borderId="3" xfId="0" applyBorder="1" applyAlignment="1">
      <alignment horizontal="center"/>
    </xf>
    <xf numFmtId="0" fontId="2" fillId="0" borderId="0" xfId="0" applyFont="1"/>
    <xf numFmtId="0" fontId="2" fillId="0" borderId="0" xfId="0" applyFont="1" applyAlignment="1">
      <alignment horizontal="right"/>
    </xf>
    <xf numFmtId="0" fontId="2" fillId="0" borderId="0" xfId="0" applyFont="1" applyAlignment="1">
      <alignment horizontal="center" wrapText="1"/>
    </xf>
    <xf numFmtId="0" fontId="2" fillId="0" borderId="14" xfId="0" applyFont="1" applyBorder="1" applyAlignment="1">
      <alignment horizontal="center" wrapText="1"/>
    </xf>
    <xf numFmtId="0" fontId="2" fillId="0" borderId="6" xfId="0" applyFont="1" applyBorder="1" applyAlignment="1">
      <alignment horizontal="center" wrapText="1"/>
    </xf>
    <xf numFmtId="9" fontId="0" fillId="0" borderId="3" xfId="3" applyFont="1" applyBorder="1" applyAlignment="1">
      <alignment horizontal="center"/>
    </xf>
    <xf numFmtId="6" fontId="0" fillId="0" borderId="3" xfId="0" applyNumberFormat="1" applyBorder="1" applyAlignment="1">
      <alignment horizontal="center"/>
    </xf>
    <xf numFmtId="0" fontId="6" fillId="0" borderId="0" xfId="0" applyFont="1" applyAlignment="1">
      <alignment wrapText="1"/>
    </xf>
    <xf numFmtId="44" fontId="2" fillId="0" borderId="2" xfId="2" applyFont="1" applyBorder="1"/>
    <xf numFmtId="6" fontId="0" fillId="0" borderId="2" xfId="2" applyNumberFormat="1" applyFont="1" applyBorder="1"/>
    <xf numFmtId="44" fontId="0" fillId="0" borderId="2" xfId="2" applyNumberFormat="1" applyFont="1" applyBorder="1"/>
    <xf numFmtId="8" fontId="2" fillId="0" borderId="2" xfId="0" applyNumberFormat="1" applyFont="1" applyBorder="1"/>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2" xfId="0" applyFont="1" applyBorder="1" applyAlignment="1">
      <alignment horizontal="left" vertical="top" wrapText="1"/>
    </xf>
    <xf numFmtId="0" fontId="7" fillId="0" borderId="19" xfId="0" applyFont="1" applyBorder="1" applyAlignment="1">
      <alignment horizontal="left" vertical="top" wrapText="1"/>
    </xf>
    <xf numFmtId="6" fontId="2" fillId="0" borderId="2" xfId="0" applyNumberFormat="1" applyFont="1" applyBorder="1"/>
    <xf numFmtId="164" fontId="2" fillId="0" borderId="2" xfId="1" applyNumberFormat="1" applyFont="1" applyBorder="1" applyAlignment="1">
      <alignment horizontal="center"/>
    </xf>
    <xf numFmtId="6" fontId="3" fillId="0" borderId="2" xfId="0" applyNumberFormat="1" applyFont="1" applyBorder="1"/>
    <xf numFmtId="6" fontId="3" fillId="0" borderId="11" xfId="0" applyNumberFormat="1" applyFont="1" applyBorder="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tsci.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tsci.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tsci.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tsci.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unitsci.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unitsci.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unitsci.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2438400</xdr:colOff>
      <xdr:row>0</xdr:row>
      <xdr:rowOff>19050</xdr:rowOff>
    </xdr:from>
    <xdr:to>
      <xdr:col>4</xdr:col>
      <xdr:colOff>2623350</xdr:colOff>
      <xdr:row>11</xdr:row>
      <xdr:rowOff>111496</xdr:rowOff>
    </xdr:to>
    <xdr:pic>
      <xdr:nvPicPr>
        <xdr:cNvPr id="3" name="Picture 2">
          <a:hlinkClick xmlns:r="http://schemas.openxmlformats.org/officeDocument/2006/relationships" r:id="rId1"/>
          <a:extLst>
            <a:ext uri="{FF2B5EF4-FFF2-40B4-BE49-F238E27FC236}">
              <a16:creationId xmlns:a16="http://schemas.microsoft.com/office/drawing/2014/main" id="{E7A94487-E6D2-45CC-B145-2DB8D63A0C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18560" y="19050"/>
          <a:ext cx="3758730" cy="21079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30480</xdr:colOff>
      <xdr:row>0</xdr:row>
      <xdr:rowOff>3810</xdr:rowOff>
    </xdr:from>
    <xdr:to>
      <xdr:col>8</xdr:col>
      <xdr:colOff>1226985</xdr:colOff>
      <xdr:row>11</xdr:row>
      <xdr:rowOff>96256</xdr:rowOff>
    </xdr:to>
    <xdr:pic>
      <xdr:nvPicPr>
        <xdr:cNvPr id="2" name="Picture 1">
          <a:hlinkClick xmlns:r="http://schemas.openxmlformats.org/officeDocument/2006/relationships" r:id="rId1"/>
          <a:extLst>
            <a:ext uri="{FF2B5EF4-FFF2-40B4-BE49-F238E27FC236}">
              <a16:creationId xmlns:a16="http://schemas.microsoft.com/office/drawing/2014/main" id="{8BA67212-5EC5-4B26-AD1B-94B26CE645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90800" y="3810"/>
          <a:ext cx="3758730" cy="21079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1562100</xdr:colOff>
      <xdr:row>0</xdr:row>
      <xdr:rowOff>0</xdr:rowOff>
    </xdr:from>
    <xdr:to>
      <xdr:col>10</xdr:col>
      <xdr:colOff>312585</xdr:colOff>
      <xdr:row>11</xdr:row>
      <xdr:rowOff>105781</xdr:rowOff>
    </xdr:to>
    <xdr:pic>
      <xdr:nvPicPr>
        <xdr:cNvPr id="2" name="Picture 1">
          <a:hlinkClick xmlns:r="http://schemas.openxmlformats.org/officeDocument/2006/relationships" r:id="rId1"/>
          <a:extLst>
            <a:ext uri="{FF2B5EF4-FFF2-40B4-BE49-F238E27FC236}">
              <a16:creationId xmlns:a16="http://schemas.microsoft.com/office/drawing/2014/main" id="{4D5E2A46-C5E4-4872-A76D-4D6D5D8F06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00700" y="0"/>
          <a:ext cx="3758730" cy="21079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1562100</xdr:colOff>
      <xdr:row>0</xdr:row>
      <xdr:rowOff>0</xdr:rowOff>
    </xdr:from>
    <xdr:to>
      <xdr:col>10</xdr:col>
      <xdr:colOff>226860</xdr:colOff>
      <xdr:row>11</xdr:row>
      <xdr:rowOff>96256</xdr:rowOff>
    </xdr:to>
    <xdr:pic>
      <xdr:nvPicPr>
        <xdr:cNvPr id="2" name="Picture 1">
          <a:hlinkClick xmlns:r="http://schemas.openxmlformats.org/officeDocument/2006/relationships" r:id="rId1"/>
          <a:extLst>
            <a:ext uri="{FF2B5EF4-FFF2-40B4-BE49-F238E27FC236}">
              <a16:creationId xmlns:a16="http://schemas.microsoft.com/office/drawing/2014/main" id="{DB23C4AC-12B9-465D-8D9F-ED5487562B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84520" y="0"/>
          <a:ext cx="3758730" cy="21079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163830</xdr:colOff>
      <xdr:row>0</xdr:row>
      <xdr:rowOff>0</xdr:rowOff>
    </xdr:from>
    <xdr:to>
      <xdr:col>4</xdr:col>
      <xdr:colOff>1023150</xdr:colOff>
      <xdr:row>11</xdr:row>
      <xdr:rowOff>96133</xdr:rowOff>
    </xdr:to>
    <xdr:pic>
      <xdr:nvPicPr>
        <xdr:cNvPr id="2" name="Picture 1">
          <a:hlinkClick xmlns:r="http://schemas.openxmlformats.org/officeDocument/2006/relationships" r:id="rId1"/>
          <a:extLst>
            <a:ext uri="{FF2B5EF4-FFF2-40B4-BE49-F238E27FC236}">
              <a16:creationId xmlns:a16="http://schemas.microsoft.com/office/drawing/2014/main" id="{F0A0051A-4419-4344-B109-B5E1D916CA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044190" y="0"/>
          <a:ext cx="3758730" cy="21078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163830</xdr:colOff>
      <xdr:row>0</xdr:row>
      <xdr:rowOff>0</xdr:rowOff>
    </xdr:from>
    <xdr:to>
      <xdr:col>7</xdr:col>
      <xdr:colOff>508800</xdr:colOff>
      <xdr:row>11</xdr:row>
      <xdr:rowOff>96133</xdr:rowOff>
    </xdr:to>
    <xdr:pic>
      <xdr:nvPicPr>
        <xdr:cNvPr id="2" name="Picture 1">
          <a:hlinkClick xmlns:r="http://schemas.openxmlformats.org/officeDocument/2006/relationships" r:id="rId1"/>
          <a:extLst>
            <a:ext uri="{FF2B5EF4-FFF2-40B4-BE49-F238E27FC236}">
              <a16:creationId xmlns:a16="http://schemas.microsoft.com/office/drawing/2014/main" id="{AD8E16D2-B6E6-47D9-9184-61380A5965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278630" y="0"/>
          <a:ext cx="3758730" cy="21078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163830</xdr:colOff>
      <xdr:row>0</xdr:row>
      <xdr:rowOff>0</xdr:rowOff>
    </xdr:from>
    <xdr:to>
      <xdr:col>7</xdr:col>
      <xdr:colOff>428790</xdr:colOff>
      <xdr:row>11</xdr:row>
      <xdr:rowOff>96133</xdr:rowOff>
    </xdr:to>
    <xdr:pic>
      <xdr:nvPicPr>
        <xdr:cNvPr id="2" name="Picture 1">
          <a:hlinkClick xmlns:r="http://schemas.openxmlformats.org/officeDocument/2006/relationships" r:id="rId1"/>
          <a:extLst>
            <a:ext uri="{FF2B5EF4-FFF2-40B4-BE49-F238E27FC236}">
              <a16:creationId xmlns:a16="http://schemas.microsoft.com/office/drawing/2014/main" id="{763891BD-8784-400A-9AB1-7180F200C80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810250" y="0"/>
          <a:ext cx="3758730" cy="2107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Documents/hp.system.package.metadat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64A2A-52C6-4D7F-B819-230D26677FBB}">
  <dimension ref="C11:D23"/>
  <sheetViews>
    <sheetView showGridLines="0" workbookViewId="0">
      <selection activeCell="D23" sqref="D23"/>
    </sheetView>
  </sheetViews>
  <sheetFormatPr defaultRowHeight="14.4" x14ac:dyDescent="0.55000000000000004"/>
  <cols>
    <col min="3" max="3" width="40.5234375" bestFit="1" customWidth="1"/>
    <col min="5" max="5" width="39.89453125" bestFit="1" customWidth="1"/>
  </cols>
  <sheetData>
    <row r="11" spans="3:3" ht="14.7" x14ac:dyDescent="0.55000000000000004">
      <c r="C11" s="4" t="s">
        <v>4</v>
      </c>
    </row>
    <row r="12" spans="3:3" ht="14.7" x14ac:dyDescent="0.55000000000000004">
      <c r="C12" s="1" t="s">
        <v>5</v>
      </c>
    </row>
    <row r="13" spans="3:3" ht="14.7" x14ac:dyDescent="0.55000000000000004">
      <c r="C13" s="1"/>
    </row>
    <row r="14" spans="3:3" ht="14.7" x14ac:dyDescent="0.55000000000000004">
      <c r="C14" s="10" t="s">
        <v>6</v>
      </c>
    </row>
    <row r="16" spans="3:3" ht="9.9" customHeight="1" x14ac:dyDescent="0.55000000000000004"/>
    <row r="17" spans="3:4" ht="15" thickBot="1" x14ac:dyDescent="0.6">
      <c r="C17" s="3" t="s">
        <v>0</v>
      </c>
      <c r="D17" s="5">
        <v>30</v>
      </c>
    </row>
    <row r="18" spans="3:4" ht="9.9" customHeight="1" x14ac:dyDescent="0.55000000000000004"/>
    <row r="19" spans="3:4" ht="15" thickBot="1" x14ac:dyDescent="0.6">
      <c r="C19" s="3" t="s">
        <v>1</v>
      </c>
      <c r="D19" s="5">
        <v>50</v>
      </c>
    </row>
    <row r="20" spans="3:4" ht="9.9" customHeight="1" x14ac:dyDescent="0.55000000000000004"/>
    <row r="21" spans="3:4" ht="15" thickBot="1" x14ac:dyDescent="0.6">
      <c r="C21" s="3" t="s">
        <v>2</v>
      </c>
      <c r="D21" s="6">
        <v>0.01</v>
      </c>
    </row>
    <row r="23" spans="3:4" ht="15" thickBot="1" x14ac:dyDescent="0.6">
      <c r="C23" s="2" t="s">
        <v>3</v>
      </c>
      <c r="D23" s="5">
        <f>D17*D19*D21</f>
        <v>15</v>
      </c>
    </row>
  </sheetData>
  <hyperlinks>
    <hyperlink ref="C11" r:id="rId1" display="PASEO Software™ monthly calculator" xr:uid="{1AAE206E-F1AF-495E-A502-40615075B45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AE3B-D7F0-4C9A-BEB0-09F61749E638}">
  <dimension ref="C11:I20"/>
  <sheetViews>
    <sheetView showGridLines="0" workbookViewId="0">
      <selection activeCell="D18" sqref="D18"/>
    </sheetView>
  </sheetViews>
  <sheetFormatPr defaultRowHeight="14.4" x14ac:dyDescent="0.55000000000000004"/>
  <cols>
    <col min="3" max="3" width="33.26171875" bestFit="1" customWidth="1"/>
    <col min="4" max="4" width="9.26171875" bestFit="1" customWidth="1"/>
    <col min="9" max="9" width="22.15625" customWidth="1"/>
  </cols>
  <sheetData>
    <row r="11" spans="3:4" x14ac:dyDescent="0.55000000000000004">
      <c r="C11" s="32" t="s">
        <v>20</v>
      </c>
      <c r="D11" s="33"/>
    </row>
    <row r="12" spans="3:4" ht="27.9" customHeight="1" x14ac:dyDescent="0.55000000000000004">
      <c r="C12" s="34"/>
      <c r="D12" s="35"/>
    </row>
    <row r="14" spans="3:4" ht="14.7" x14ac:dyDescent="0.55000000000000004">
      <c r="C14" s="7" t="s">
        <v>15</v>
      </c>
    </row>
    <row r="16" spans="3:4" ht="14.7" x14ac:dyDescent="0.55000000000000004">
      <c r="C16" s="7" t="s">
        <v>18</v>
      </c>
    </row>
    <row r="18" spans="3:9" ht="15" thickBot="1" x14ac:dyDescent="0.6">
      <c r="C18" s="3" t="s">
        <v>16</v>
      </c>
      <c r="D18" s="53">
        <v>300</v>
      </c>
    </row>
    <row r="19" spans="3:9" ht="15" thickBot="1" x14ac:dyDescent="0.6">
      <c r="C19" s="3" t="s">
        <v>3</v>
      </c>
      <c r="D19" s="11">
        <f>'monthly customer acquisition'!D23</f>
        <v>15</v>
      </c>
      <c r="F19" s="45" t="s">
        <v>65</v>
      </c>
      <c r="G19" s="46"/>
      <c r="H19" s="46"/>
      <c r="I19" s="47"/>
    </row>
    <row r="20" spans="3:9" ht="15" thickBot="1" x14ac:dyDescent="0.6">
      <c r="C20" s="12" t="s">
        <v>17</v>
      </c>
      <c r="D20" s="54">
        <f>D18*D19</f>
        <v>4500</v>
      </c>
      <c r="F20" s="48"/>
      <c r="G20" s="49"/>
      <c r="H20" s="49"/>
      <c r="I20" s="50"/>
    </row>
  </sheetData>
  <mergeCells count="2">
    <mergeCell ref="C11:D12"/>
    <mergeCell ref="F19:I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CD6EA-183B-4C04-A1C5-DBAA7C69A921}">
  <dimension ref="B10:K33"/>
  <sheetViews>
    <sheetView showGridLines="0" topLeftCell="A7" workbookViewId="0">
      <selection activeCell="H30" sqref="H30"/>
    </sheetView>
  </sheetViews>
  <sheetFormatPr defaultRowHeight="14.4" x14ac:dyDescent="0.55000000000000004"/>
  <cols>
    <col min="3" max="3" width="10" bestFit="1" customWidth="1"/>
    <col min="4" max="4" width="29.26171875" bestFit="1" customWidth="1"/>
    <col min="5" max="5" width="22.7890625" bestFit="1" customWidth="1"/>
    <col min="6" max="6" width="11" bestFit="1" customWidth="1"/>
    <col min="11" max="11" width="19.5234375" customWidth="1"/>
  </cols>
  <sheetData>
    <row r="10" spans="3:5" ht="14.4" customHeight="1" x14ac:dyDescent="0.55000000000000004"/>
    <row r="11" spans="3:5" ht="13.5" customHeight="1" thickBot="1" x14ac:dyDescent="0.6"/>
    <row r="12" spans="3:5" ht="102" customHeight="1" thickBot="1" x14ac:dyDescent="0.6">
      <c r="C12" s="36" t="s">
        <v>63</v>
      </c>
      <c r="D12" s="37"/>
      <c r="E12" s="38"/>
    </row>
    <row r="15" spans="3:5" ht="14.7" x14ac:dyDescent="0.55000000000000004">
      <c r="D15" s="7" t="s">
        <v>19</v>
      </c>
    </row>
    <row r="17" spans="2:11" ht="43.5" thickBot="1" x14ac:dyDescent="0.6">
      <c r="B17" s="13" t="s">
        <v>21</v>
      </c>
      <c r="C17" s="14" t="s">
        <v>22</v>
      </c>
      <c r="D17" s="14" t="s">
        <v>33</v>
      </c>
      <c r="E17" s="14" t="s">
        <v>23</v>
      </c>
      <c r="F17" s="15" t="s">
        <v>24</v>
      </c>
    </row>
    <row r="18" spans="2:11" x14ac:dyDescent="0.55000000000000004">
      <c r="B18" s="16">
        <v>1</v>
      </c>
      <c r="C18" s="17">
        <f>12/12</f>
        <v>1</v>
      </c>
      <c r="D18" s="18">
        <f>C18*$C$32</f>
        <v>1000</v>
      </c>
      <c r="E18" s="19">
        <f>'monthly customer acquisition'!$D$23</f>
        <v>15</v>
      </c>
      <c r="F18" s="18">
        <f>D18*E18</f>
        <v>15000</v>
      </c>
      <c r="H18" s="45" t="s">
        <v>62</v>
      </c>
      <c r="I18" s="46"/>
      <c r="J18" s="46"/>
      <c r="K18" s="47"/>
    </row>
    <row r="19" spans="2:11" ht="14.7" thickBot="1" x14ac:dyDescent="0.6">
      <c r="B19" s="16">
        <v>2</v>
      </c>
      <c r="C19" s="17">
        <f>11/12</f>
        <v>0.91666666666666663</v>
      </c>
      <c r="D19" s="18">
        <f t="shared" ref="D19:D29" si="0">C19*$C$32</f>
        <v>916.66666666666663</v>
      </c>
      <c r="E19" s="19">
        <f>'monthly customer acquisition'!$D$23</f>
        <v>15</v>
      </c>
      <c r="F19" s="18">
        <f t="shared" ref="F19:F29" si="1">D19*E19</f>
        <v>13750</v>
      </c>
      <c r="H19" s="48"/>
      <c r="I19" s="49"/>
      <c r="J19" s="49"/>
      <c r="K19" s="50"/>
    </row>
    <row r="20" spans="2:11" x14ac:dyDescent="0.55000000000000004">
      <c r="B20" s="16">
        <v>3</v>
      </c>
      <c r="C20" s="17">
        <f>10/12</f>
        <v>0.83333333333333337</v>
      </c>
      <c r="D20" s="18">
        <f t="shared" si="0"/>
        <v>833.33333333333337</v>
      </c>
      <c r="E20" s="19">
        <f>'monthly customer acquisition'!$D$23</f>
        <v>15</v>
      </c>
      <c r="F20" s="18">
        <f t="shared" si="1"/>
        <v>12500</v>
      </c>
    </row>
    <row r="21" spans="2:11" x14ac:dyDescent="0.55000000000000004">
      <c r="B21" s="16">
        <v>4</v>
      </c>
      <c r="C21" s="17">
        <f>9/12</f>
        <v>0.75</v>
      </c>
      <c r="D21" s="18">
        <f t="shared" si="0"/>
        <v>750</v>
      </c>
      <c r="E21" s="19">
        <f>'monthly customer acquisition'!$D$23</f>
        <v>15</v>
      </c>
      <c r="F21" s="18">
        <f t="shared" si="1"/>
        <v>11250</v>
      </c>
    </row>
    <row r="22" spans="2:11" x14ac:dyDescent="0.55000000000000004">
      <c r="B22" s="16">
        <v>5</v>
      </c>
      <c r="C22" s="17">
        <f>8/12</f>
        <v>0.66666666666666663</v>
      </c>
      <c r="D22" s="18">
        <f t="shared" si="0"/>
        <v>666.66666666666663</v>
      </c>
      <c r="E22" s="19">
        <f>'monthly customer acquisition'!$D$23</f>
        <v>15</v>
      </c>
      <c r="F22" s="18">
        <f t="shared" si="1"/>
        <v>10000</v>
      </c>
    </row>
    <row r="23" spans="2:11" x14ac:dyDescent="0.55000000000000004">
      <c r="B23" s="16">
        <v>6</v>
      </c>
      <c r="C23" s="17">
        <f>7/12</f>
        <v>0.58333333333333337</v>
      </c>
      <c r="D23" s="18">
        <f t="shared" si="0"/>
        <v>583.33333333333337</v>
      </c>
      <c r="E23" s="19">
        <f>'monthly customer acquisition'!$D$23</f>
        <v>15</v>
      </c>
      <c r="F23" s="18">
        <f t="shared" si="1"/>
        <v>8750</v>
      </c>
    </row>
    <row r="24" spans="2:11" x14ac:dyDescent="0.55000000000000004">
      <c r="B24" s="16">
        <v>7</v>
      </c>
      <c r="C24" s="17">
        <f>6/12</f>
        <v>0.5</v>
      </c>
      <c r="D24" s="18">
        <f t="shared" si="0"/>
        <v>500</v>
      </c>
      <c r="E24" s="19">
        <f>'monthly customer acquisition'!$D$23</f>
        <v>15</v>
      </c>
      <c r="F24" s="18">
        <f t="shared" si="1"/>
        <v>7500</v>
      </c>
    </row>
    <row r="25" spans="2:11" x14ac:dyDescent="0.55000000000000004">
      <c r="B25" s="16">
        <v>8</v>
      </c>
      <c r="C25" s="17">
        <f>5/12</f>
        <v>0.41666666666666669</v>
      </c>
      <c r="D25" s="18">
        <f t="shared" si="0"/>
        <v>416.66666666666669</v>
      </c>
      <c r="E25" s="19">
        <f>'monthly customer acquisition'!$D$23</f>
        <v>15</v>
      </c>
      <c r="F25" s="18">
        <f t="shared" si="1"/>
        <v>6250</v>
      </c>
    </row>
    <row r="26" spans="2:11" x14ac:dyDescent="0.55000000000000004">
      <c r="B26" s="16">
        <v>9</v>
      </c>
      <c r="C26" s="17">
        <f>4/12</f>
        <v>0.33333333333333331</v>
      </c>
      <c r="D26" s="18">
        <f t="shared" si="0"/>
        <v>333.33333333333331</v>
      </c>
      <c r="E26" s="19">
        <f>'monthly customer acquisition'!$D$23</f>
        <v>15</v>
      </c>
      <c r="F26" s="18">
        <f t="shared" si="1"/>
        <v>5000</v>
      </c>
    </row>
    <row r="27" spans="2:11" x14ac:dyDescent="0.55000000000000004">
      <c r="B27" s="16">
        <v>10</v>
      </c>
      <c r="C27" s="17">
        <f>3/12</f>
        <v>0.25</v>
      </c>
      <c r="D27" s="18">
        <f t="shared" si="0"/>
        <v>250</v>
      </c>
      <c r="E27" s="19">
        <f>'monthly customer acquisition'!$D$23</f>
        <v>15</v>
      </c>
      <c r="F27" s="18">
        <f t="shared" si="1"/>
        <v>3750</v>
      </c>
    </row>
    <row r="28" spans="2:11" x14ac:dyDescent="0.55000000000000004">
      <c r="B28" s="16">
        <v>11</v>
      </c>
      <c r="C28" s="17">
        <f>2/12</f>
        <v>0.16666666666666666</v>
      </c>
      <c r="D28" s="18">
        <f t="shared" si="0"/>
        <v>166.66666666666666</v>
      </c>
      <c r="E28" s="19">
        <f>'monthly customer acquisition'!$D$23</f>
        <v>15</v>
      </c>
      <c r="F28" s="18">
        <f t="shared" si="1"/>
        <v>2500</v>
      </c>
    </row>
    <row r="29" spans="2:11" x14ac:dyDescent="0.55000000000000004">
      <c r="B29" s="16">
        <v>12</v>
      </c>
      <c r="C29" s="17">
        <f>1/12</f>
        <v>8.3333333333333329E-2</v>
      </c>
      <c r="D29" s="18">
        <f t="shared" si="0"/>
        <v>83.333333333333329</v>
      </c>
      <c r="E29" s="19">
        <f>'monthly customer acquisition'!$D$23</f>
        <v>15</v>
      </c>
      <c r="F29" s="18">
        <f t="shared" si="1"/>
        <v>1250</v>
      </c>
    </row>
    <row r="31" spans="2:11" ht="14.7" thickBot="1" x14ac:dyDescent="0.6">
      <c r="D31" s="21" t="s">
        <v>25</v>
      </c>
      <c r="E31" s="52">
        <f>SUM(E18:E29)</f>
        <v>180</v>
      </c>
      <c r="F31" s="28">
        <f>SUM(F18:F29)</f>
        <v>97500</v>
      </c>
    </row>
    <row r="32" spans="2:11" ht="14.7" thickBot="1" x14ac:dyDescent="0.6">
      <c r="B32" s="21" t="s">
        <v>26</v>
      </c>
      <c r="C32" s="28">
        <v>1000</v>
      </c>
    </row>
    <row r="33" spans="5:6" ht="14.7" thickBot="1" x14ac:dyDescent="0.6">
      <c r="E33" s="21" t="s">
        <v>27</v>
      </c>
      <c r="F33" s="28">
        <f>AVERAGE(D18:D29)</f>
        <v>541.66666666666663</v>
      </c>
    </row>
  </sheetData>
  <mergeCells count="2">
    <mergeCell ref="C12:E12"/>
    <mergeCell ref="H18:K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8BF9C-774B-43AF-8F0F-F64763C9072F}">
  <dimension ref="B11:K25"/>
  <sheetViews>
    <sheetView showGridLines="0" workbookViewId="0">
      <selection activeCell="J27" sqref="J27"/>
    </sheetView>
  </sheetViews>
  <sheetFormatPr defaultRowHeight="14.4" x14ac:dyDescent="0.55000000000000004"/>
  <cols>
    <col min="2" max="2" width="4.3125" bestFit="1" customWidth="1"/>
    <col min="3" max="3" width="11.05078125" bestFit="1" customWidth="1"/>
    <col min="4" max="4" width="30.68359375" bestFit="1" customWidth="1"/>
    <col min="5" max="5" width="12" customWidth="1"/>
    <col min="6" max="6" width="13.3671875" customWidth="1"/>
    <col min="11" max="11" width="17.3125" customWidth="1"/>
  </cols>
  <sheetData>
    <row r="11" spans="2:6" ht="14.7" thickBot="1" x14ac:dyDescent="0.6"/>
    <row r="12" spans="2:6" ht="115.2" customHeight="1" thickBot="1" x14ac:dyDescent="0.6">
      <c r="C12" s="36" t="s">
        <v>64</v>
      </c>
      <c r="D12" s="37"/>
      <c r="E12" s="38"/>
    </row>
    <row r="14" spans="2:6" ht="14.7" x14ac:dyDescent="0.55000000000000004">
      <c r="D14" s="7" t="s">
        <v>28</v>
      </c>
    </row>
    <row r="16" spans="2:6" ht="43.5" thickBot="1" x14ac:dyDescent="0.6">
      <c r="B16" s="22" t="s">
        <v>29</v>
      </c>
      <c r="C16" s="23" t="s">
        <v>30</v>
      </c>
      <c r="D16" s="23" t="s">
        <v>60</v>
      </c>
      <c r="E16" s="23" t="s">
        <v>31</v>
      </c>
      <c r="F16" s="24" t="s">
        <v>24</v>
      </c>
    </row>
    <row r="17" spans="2:11" x14ac:dyDescent="0.55000000000000004">
      <c r="B17" s="19">
        <v>1</v>
      </c>
      <c r="C17" s="25">
        <f>5/5</f>
        <v>1</v>
      </c>
      <c r="D17" s="26">
        <f>C17*$C$24</f>
        <v>5000</v>
      </c>
      <c r="E17" s="19">
        <f>'annual revenue increase (ARI)'!$E$31</f>
        <v>180</v>
      </c>
      <c r="F17" s="26">
        <f>D17*E17</f>
        <v>900000</v>
      </c>
      <c r="H17" s="45" t="s">
        <v>61</v>
      </c>
      <c r="I17" s="46"/>
      <c r="J17" s="46"/>
      <c r="K17" s="47"/>
    </row>
    <row r="18" spans="2:11" ht="14.7" thickBot="1" x14ac:dyDescent="0.6">
      <c r="B18" s="19">
        <v>2</v>
      </c>
      <c r="C18" s="25">
        <f>4/5</f>
        <v>0.8</v>
      </c>
      <c r="D18" s="26">
        <f t="shared" ref="D18:D21" si="0">C18*$C$24</f>
        <v>4000</v>
      </c>
      <c r="E18" s="19">
        <f>'annual revenue increase (ARI)'!$E$31</f>
        <v>180</v>
      </c>
      <c r="F18" s="26">
        <f t="shared" ref="F18:F21" si="1">D18*E18</f>
        <v>720000</v>
      </c>
      <c r="H18" s="48"/>
      <c r="I18" s="49"/>
      <c r="J18" s="49"/>
      <c r="K18" s="50"/>
    </row>
    <row r="19" spans="2:11" x14ac:dyDescent="0.55000000000000004">
      <c r="B19" s="19">
        <v>3</v>
      </c>
      <c r="C19" s="25">
        <f>3/5</f>
        <v>0.6</v>
      </c>
      <c r="D19" s="26">
        <f t="shared" si="0"/>
        <v>3000</v>
      </c>
      <c r="E19" s="19">
        <f>'annual revenue increase (ARI)'!$E$31</f>
        <v>180</v>
      </c>
      <c r="F19" s="26">
        <f t="shared" si="1"/>
        <v>540000</v>
      </c>
    </row>
    <row r="20" spans="2:11" x14ac:dyDescent="0.55000000000000004">
      <c r="B20" s="19">
        <v>4</v>
      </c>
      <c r="C20" s="25">
        <f>2/5</f>
        <v>0.4</v>
      </c>
      <c r="D20" s="26">
        <f t="shared" si="0"/>
        <v>2000</v>
      </c>
      <c r="E20" s="19">
        <f>'annual revenue increase (ARI)'!$E$31</f>
        <v>180</v>
      </c>
      <c r="F20" s="26">
        <f t="shared" si="1"/>
        <v>360000</v>
      </c>
    </row>
    <row r="21" spans="2:11" x14ac:dyDescent="0.55000000000000004">
      <c r="B21" s="19">
        <v>5</v>
      </c>
      <c r="C21" s="25">
        <f>1/5</f>
        <v>0.2</v>
      </c>
      <c r="D21" s="26">
        <f t="shared" si="0"/>
        <v>1000</v>
      </c>
      <c r="E21" s="19">
        <f>'annual revenue increase (ARI)'!$E$31</f>
        <v>180</v>
      </c>
      <c r="F21" s="26">
        <f t="shared" si="1"/>
        <v>180000</v>
      </c>
    </row>
    <row r="23" spans="2:11" ht="14.7" thickBot="1" x14ac:dyDescent="0.6">
      <c r="D23" s="21" t="s">
        <v>25</v>
      </c>
      <c r="E23" s="52">
        <f>SUM(E17:E21)</f>
        <v>900</v>
      </c>
      <c r="F23" s="51">
        <f>SUM(F17:F21)</f>
        <v>2700000</v>
      </c>
    </row>
    <row r="24" spans="2:11" ht="14.7" thickBot="1" x14ac:dyDescent="0.6">
      <c r="B24" s="21" t="s">
        <v>32</v>
      </c>
      <c r="C24" s="51">
        <v>5000</v>
      </c>
    </row>
    <row r="25" spans="2:11" ht="14.7" thickBot="1" x14ac:dyDescent="0.6">
      <c r="E25" s="20" t="s">
        <v>59</v>
      </c>
      <c r="F25" s="28">
        <f>F23/E23</f>
        <v>3000</v>
      </c>
    </row>
  </sheetData>
  <mergeCells count="2">
    <mergeCell ref="C12:E12"/>
    <mergeCell ref="H17:K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8949E-1996-4DD6-B9F5-5869C5E3F18E}">
  <dimension ref="B12:F32"/>
  <sheetViews>
    <sheetView showGridLines="0" workbookViewId="0">
      <selection activeCell="D37" sqref="D37"/>
    </sheetView>
  </sheetViews>
  <sheetFormatPr defaultRowHeight="14.4" x14ac:dyDescent="0.55000000000000004"/>
  <cols>
    <col min="2" max="2" width="48" bestFit="1" customWidth="1"/>
    <col min="3" max="3" width="11.7890625" bestFit="1" customWidth="1"/>
    <col min="4" max="4" width="28.26171875" customWidth="1"/>
    <col min="5" max="5" width="69.15625" bestFit="1" customWidth="1"/>
    <col min="6" max="6" width="10.7890625" bestFit="1" customWidth="1"/>
  </cols>
  <sheetData>
    <row r="12" spans="2:5" x14ac:dyDescent="0.55000000000000004">
      <c r="B12" s="39" t="s">
        <v>35</v>
      </c>
      <c r="C12" s="40"/>
    </row>
    <row r="13" spans="2:5" x14ac:dyDescent="0.55000000000000004">
      <c r="B13" s="41"/>
      <c r="C13" s="42"/>
    </row>
    <row r="14" spans="2:5" ht="30.6" customHeight="1" x14ac:dyDescent="0.55000000000000004">
      <c r="B14" s="43"/>
      <c r="C14" s="44"/>
    </row>
    <row r="16" spans="2:5" ht="14.7" x14ac:dyDescent="0.55000000000000004">
      <c r="B16" s="7" t="s">
        <v>7</v>
      </c>
      <c r="E16" s="7" t="s">
        <v>41</v>
      </c>
    </row>
    <row r="17" spans="2:6" ht="14.7" thickBot="1" x14ac:dyDescent="0.6"/>
    <row r="18" spans="2:6" ht="42" customHeight="1" thickBot="1" x14ac:dyDescent="0.6">
      <c r="B18" s="36" t="s">
        <v>34</v>
      </c>
      <c r="C18" s="38"/>
      <c r="E18" s="36" t="s">
        <v>44</v>
      </c>
      <c r="F18" s="38"/>
    </row>
    <row r="19" spans="2:6" ht="14.7" x14ac:dyDescent="0.55000000000000004">
      <c r="B19" s="8"/>
      <c r="E19" s="8"/>
    </row>
    <row r="20" spans="2:6" ht="14.7" x14ac:dyDescent="0.55000000000000004">
      <c r="B20" s="27" t="s">
        <v>11</v>
      </c>
      <c r="E20" s="27" t="s">
        <v>43</v>
      </c>
    </row>
    <row r="22" spans="2:6" ht="15" thickBot="1" x14ac:dyDescent="0.6">
      <c r="B22" s="3" t="s">
        <v>14</v>
      </c>
      <c r="C22" s="5">
        <v>25</v>
      </c>
      <c r="E22" s="3" t="s">
        <v>10</v>
      </c>
      <c r="F22" s="9">
        <v>36000</v>
      </c>
    </row>
    <row r="24" spans="2:6" ht="15" thickBot="1" x14ac:dyDescent="0.6">
      <c r="B24" s="3" t="s">
        <v>8</v>
      </c>
      <c r="C24" s="9">
        <v>150000</v>
      </c>
      <c r="E24" s="2" t="s">
        <v>12</v>
      </c>
      <c r="F24" s="5">
        <v>180</v>
      </c>
    </row>
    <row r="26" spans="2:6" ht="15" thickBot="1" x14ac:dyDescent="0.6">
      <c r="B26" s="3" t="s">
        <v>9</v>
      </c>
      <c r="C26" s="9">
        <v>150000</v>
      </c>
      <c r="E26" s="2" t="s">
        <v>42</v>
      </c>
      <c r="F26" s="28">
        <f>F22/F24</f>
        <v>200</v>
      </c>
    </row>
    <row r="28" spans="2:6" ht="15" thickBot="1" x14ac:dyDescent="0.6">
      <c r="B28" s="3" t="s">
        <v>10</v>
      </c>
      <c r="C28" s="9">
        <v>36000</v>
      </c>
    </row>
    <row r="30" spans="2:6" ht="15" thickBot="1" x14ac:dyDescent="0.6">
      <c r="B30" s="2" t="s">
        <v>12</v>
      </c>
      <c r="C30" s="5">
        <v>180</v>
      </c>
    </row>
    <row r="32" spans="2:6" ht="15" thickBot="1" x14ac:dyDescent="0.6">
      <c r="B32" s="2" t="s">
        <v>13</v>
      </c>
      <c r="C32" s="28">
        <f>((C24+C26)/C22+C28)/C30</f>
        <v>266.66666666666669</v>
      </c>
    </row>
  </sheetData>
  <mergeCells count="3">
    <mergeCell ref="B12:C14"/>
    <mergeCell ref="B18:C18"/>
    <mergeCell ref="E18:F1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5A83D-8DCE-4448-BCBE-AA46CB12500B}">
  <dimension ref="B12:C29"/>
  <sheetViews>
    <sheetView showGridLines="0" workbookViewId="0">
      <selection activeCell="E30" sqref="E30"/>
    </sheetView>
  </sheetViews>
  <sheetFormatPr defaultRowHeight="14.4" x14ac:dyDescent="0.55000000000000004"/>
  <cols>
    <col min="2" max="2" width="69.15625" bestFit="1" customWidth="1"/>
    <col min="3" max="3" width="11.7890625" bestFit="1" customWidth="1"/>
  </cols>
  <sheetData>
    <row r="12" spans="2:3" x14ac:dyDescent="0.55000000000000004">
      <c r="B12" s="39" t="s">
        <v>36</v>
      </c>
      <c r="C12" s="40"/>
    </row>
    <row r="13" spans="2:3" x14ac:dyDescent="0.55000000000000004">
      <c r="B13" s="41"/>
      <c r="C13" s="42"/>
    </row>
    <row r="14" spans="2:3" x14ac:dyDescent="0.55000000000000004">
      <c r="B14" s="43"/>
      <c r="C14" s="44"/>
    </row>
    <row r="16" spans="2:3" ht="14.7" x14ac:dyDescent="0.55000000000000004">
      <c r="B16" s="7" t="s">
        <v>7</v>
      </c>
    </row>
    <row r="18" spans="2:3" ht="14.7" x14ac:dyDescent="0.55000000000000004">
      <c r="B18" s="8"/>
    </row>
    <row r="19" spans="2:3" ht="14.7" x14ac:dyDescent="0.55000000000000004">
      <c r="B19" s="27" t="s">
        <v>40</v>
      </c>
    </row>
    <row r="21" spans="2:3" ht="15" thickBot="1" x14ac:dyDescent="0.6">
      <c r="B21" s="3" t="s">
        <v>8</v>
      </c>
      <c r="C21" s="9">
        <v>150000</v>
      </c>
    </row>
    <row r="23" spans="2:3" ht="15" thickBot="1" x14ac:dyDescent="0.6">
      <c r="B23" s="3" t="s">
        <v>9</v>
      </c>
      <c r="C23" s="9">
        <v>150000</v>
      </c>
    </row>
    <row r="25" spans="2:3" ht="15" thickBot="1" x14ac:dyDescent="0.6">
      <c r="B25" s="3" t="s">
        <v>37</v>
      </c>
      <c r="C25" s="9">
        <v>100000</v>
      </c>
    </row>
    <row r="27" spans="2:3" ht="15" thickBot="1" x14ac:dyDescent="0.6">
      <c r="B27" s="2" t="s">
        <v>39</v>
      </c>
      <c r="C27" s="5">
        <v>1200</v>
      </c>
    </row>
    <row r="29" spans="2:3" ht="15" thickBot="1" x14ac:dyDescent="0.6">
      <c r="B29" s="2" t="s">
        <v>38</v>
      </c>
      <c r="C29" s="28">
        <f>(C21+C23+C25)/C27</f>
        <v>333.33333333333331</v>
      </c>
    </row>
  </sheetData>
  <mergeCells count="1">
    <mergeCell ref="B12:C1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D211F-3236-42AF-9ABE-F87CD575F260}">
  <dimension ref="B12:H46"/>
  <sheetViews>
    <sheetView showGridLines="0" tabSelected="1" workbookViewId="0">
      <selection activeCell="D22" sqref="D22"/>
    </sheetView>
  </sheetViews>
  <sheetFormatPr defaultRowHeight="14.4" x14ac:dyDescent="0.55000000000000004"/>
  <cols>
    <col min="2" max="2" width="69.15625" bestFit="1" customWidth="1"/>
    <col min="3" max="3" width="12.9453125" bestFit="1" customWidth="1"/>
    <col min="8" max="8" width="10.578125" customWidth="1"/>
  </cols>
  <sheetData>
    <row r="12" spans="2:3" x14ac:dyDescent="0.55000000000000004">
      <c r="B12" s="39" t="s">
        <v>58</v>
      </c>
      <c r="C12" s="40"/>
    </row>
    <row r="13" spans="2:3" x14ac:dyDescent="0.55000000000000004">
      <c r="B13" s="41"/>
      <c r="C13" s="42"/>
    </row>
    <row r="14" spans="2:3" x14ac:dyDescent="0.55000000000000004">
      <c r="B14" s="43"/>
      <c r="C14" s="44"/>
    </row>
    <row r="16" spans="2:3" ht="14.7" x14ac:dyDescent="0.55000000000000004">
      <c r="B16" s="7" t="s">
        <v>45</v>
      </c>
    </row>
    <row r="18" spans="2:8" ht="14.7" x14ac:dyDescent="0.55000000000000004">
      <c r="B18" s="7" t="s">
        <v>46</v>
      </c>
    </row>
    <row r="20" spans="2:8" ht="14.7" x14ac:dyDescent="0.55000000000000004">
      <c r="B20" s="1" t="s">
        <v>47</v>
      </c>
    </row>
    <row r="22" spans="2:8" ht="15" thickBot="1" x14ac:dyDescent="0.6">
      <c r="B22" s="3" t="s">
        <v>48</v>
      </c>
      <c r="C22" s="9">
        <v>3000</v>
      </c>
    </row>
    <row r="23" spans="2:8" ht="14.7" thickBot="1" x14ac:dyDescent="0.6"/>
    <row r="24" spans="2:8" ht="15" thickBot="1" x14ac:dyDescent="0.6">
      <c r="B24" s="3" t="s">
        <v>17</v>
      </c>
      <c r="C24" s="29">
        <f>'monthly revenue increase (MRI)'!D20</f>
        <v>4500</v>
      </c>
      <c r="E24" s="45" t="s">
        <v>54</v>
      </c>
      <c r="F24" s="46"/>
      <c r="G24" s="46"/>
      <c r="H24" s="47"/>
    </row>
    <row r="25" spans="2:8" ht="14.7" thickBot="1" x14ac:dyDescent="0.6">
      <c r="E25" s="48"/>
      <c r="F25" s="49"/>
      <c r="G25" s="49"/>
      <c r="H25" s="50"/>
    </row>
    <row r="26" spans="2:8" ht="15" thickBot="1" x14ac:dyDescent="0.6">
      <c r="B26" s="2" t="s">
        <v>46</v>
      </c>
      <c r="C26" s="31">
        <f>C24-C22</f>
        <v>1500</v>
      </c>
    </row>
    <row r="28" spans="2:8" ht="14.7" x14ac:dyDescent="0.55000000000000004">
      <c r="B28" s="7" t="s">
        <v>49</v>
      </c>
    </row>
    <row r="30" spans="2:8" ht="14.7" x14ac:dyDescent="0.55000000000000004">
      <c r="B30" s="1" t="s">
        <v>50</v>
      </c>
    </row>
    <row r="32" spans="2:8" ht="15" thickBot="1" x14ac:dyDescent="0.6">
      <c r="B32" s="3" t="s">
        <v>48</v>
      </c>
      <c r="C32" s="9">
        <v>3000</v>
      </c>
    </row>
    <row r="33" spans="2:8" ht="14.7" thickBot="1" x14ac:dyDescent="0.6"/>
    <row r="34" spans="2:8" ht="15" thickBot="1" x14ac:dyDescent="0.6">
      <c r="B34" s="3" t="s">
        <v>51</v>
      </c>
      <c r="C34" s="30">
        <f>'annual revenue increase (ARI)'!F31</f>
        <v>97500</v>
      </c>
      <c r="E34" s="45" t="s">
        <v>55</v>
      </c>
      <c r="F34" s="46"/>
      <c r="G34" s="46"/>
      <c r="H34" s="47"/>
    </row>
    <row r="35" spans="2:8" ht="14.7" thickBot="1" x14ac:dyDescent="0.6">
      <c r="E35" s="48"/>
      <c r="F35" s="49"/>
      <c r="G35" s="49"/>
      <c r="H35" s="50"/>
    </row>
    <row r="36" spans="2:8" ht="15" thickBot="1" x14ac:dyDescent="0.6">
      <c r="B36" s="2" t="s">
        <v>49</v>
      </c>
      <c r="C36" s="31">
        <f>C34-(C32*12)</f>
        <v>61500</v>
      </c>
    </row>
    <row r="38" spans="2:8" ht="14.7" x14ac:dyDescent="0.55000000000000004">
      <c r="B38" s="7" t="s">
        <v>52</v>
      </c>
    </row>
    <row r="40" spans="2:8" ht="14.7" x14ac:dyDescent="0.55000000000000004">
      <c r="B40" s="1" t="s">
        <v>53</v>
      </c>
    </row>
    <row r="42" spans="2:8" ht="15" thickBot="1" x14ac:dyDescent="0.6">
      <c r="B42" s="3" t="s">
        <v>48</v>
      </c>
      <c r="C42" s="9">
        <v>3000</v>
      </c>
    </row>
    <row r="43" spans="2:8" ht="14.7" thickBot="1" x14ac:dyDescent="0.6"/>
    <row r="44" spans="2:8" ht="15" thickBot="1" x14ac:dyDescent="0.6">
      <c r="B44" s="3" t="s">
        <v>56</v>
      </c>
      <c r="C44" s="29">
        <f>'lifetime revenue increase (LRI)'!F23</f>
        <v>2700000</v>
      </c>
      <c r="E44" s="45" t="s">
        <v>57</v>
      </c>
      <c r="F44" s="46"/>
      <c r="G44" s="46"/>
      <c r="H44" s="47"/>
    </row>
    <row r="45" spans="2:8" ht="14.7" thickBot="1" x14ac:dyDescent="0.6">
      <c r="E45" s="48"/>
      <c r="F45" s="49"/>
      <c r="G45" s="49"/>
      <c r="H45" s="50"/>
    </row>
    <row r="46" spans="2:8" ht="15" thickBot="1" x14ac:dyDescent="0.6">
      <c r="B46" s="2" t="s">
        <v>52</v>
      </c>
      <c r="C46" s="31">
        <f>C44-(C42*60)</f>
        <v>2520000</v>
      </c>
    </row>
  </sheetData>
  <mergeCells count="4">
    <mergeCell ref="B12:C14"/>
    <mergeCell ref="E24:H25"/>
    <mergeCell ref="E34:H35"/>
    <mergeCell ref="E44:H4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monthly customer acquisition</vt:lpstr>
      <vt:lpstr>monthly revenue increase (MRI)</vt:lpstr>
      <vt:lpstr>annual revenue increase (ARI)</vt:lpstr>
      <vt:lpstr>lifetime revenue increase (LRI)</vt:lpstr>
      <vt:lpstr>CAC per initiative</vt:lpstr>
      <vt:lpstr>Total CAC</vt:lpstr>
      <vt:lpstr>Profitability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de la Playa</dc:creator>
  <cp:lastModifiedBy>Mike de la Playa</cp:lastModifiedBy>
  <dcterms:created xsi:type="dcterms:W3CDTF">2019-11-18T19:42:51Z</dcterms:created>
  <dcterms:modified xsi:type="dcterms:W3CDTF">2019-11-19T18:23:35Z</dcterms:modified>
</cp:coreProperties>
</file>